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Sheet1" sheetId="1" r:id="rId1"/>
    <sheet name="Sheet2" sheetId="2" r:id="rId2"/>
    <sheet name="Sheet3" sheetId="3" r:id="rId3"/>
  </sheets>
  <definedNames>
    <definedName name="A">Sheet1!$B$81:$C$93</definedName>
    <definedName name="B">Sheet1!$E$81:$F$87</definedName>
    <definedName name="D">Sheet1!$H$81:$I$87</definedName>
  </definedNames>
  <calcPr calcId="144525"/>
</workbook>
</file>

<file path=xl/calcChain.xml><?xml version="1.0" encoding="utf-8"?>
<calcChain xmlns="http://schemas.openxmlformats.org/spreadsheetml/2006/main">
  <c r="E90" i="1" l="1"/>
  <c r="H98" i="1"/>
  <c r="H97" i="1"/>
  <c r="G98" i="1"/>
  <c r="D90" i="1" s="1"/>
  <c r="G97" i="1"/>
  <c r="C91" i="1"/>
  <c r="C90" i="1"/>
  <c r="C89" i="1"/>
  <c r="I92" i="1"/>
  <c r="I91" i="1"/>
  <c r="E88" i="1"/>
  <c r="H95" i="1"/>
  <c r="H94" i="1"/>
  <c r="G95" i="1"/>
  <c r="D88" i="1" s="1"/>
  <c r="G88" i="1"/>
  <c r="G92" i="1"/>
  <c r="D86" i="1" s="1"/>
  <c r="H92" i="1"/>
  <c r="E86" i="1" s="1"/>
  <c r="G94" i="1"/>
  <c r="H91" i="1"/>
  <c r="G91" i="1"/>
  <c r="C96" i="1"/>
  <c r="G87" i="1"/>
  <c r="C85" i="1" l="1"/>
  <c r="C87" i="1" l="1"/>
  <c r="C86" i="1"/>
  <c r="C95" i="1" l="1"/>
  <c r="C94" i="1"/>
  <c r="C97" i="1" s="1"/>
  <c r="J34" i="1" s="1"/>
  <c r="J35" i="1" s="1"/>
  <c r="A36" i="1" s="1"/>
</calcChain>
</file>

<file path=xl/sharedStrings.xml><?xml version="1.0" encoding="utf-8"?>
<sst xmlns="http://schemas.openxmlformats.org/spreadsheetml/2006/main" count="86" uniqueCount="67">
  <si>
    <t>DESIGN OF PARTITION PLATE</t>
  </si>
  <si>
    <t>PAGE NO.</t>
  </si>
  <si>
    <t>REF. CODE FOR PARTITION PLATE</t>
  </si>
  <si>
    <t>TEMA ( RCB-9.13 )</t>
  </si>
  <si>
    <t>NOMINAL PASS PARTITION PLATE THICKNESS AS PER TABLE RCB-9.131</t>
  </si>
  <si>
    <t>NOMINAL SIZE</t>
  </si>
  <si>
    <t>CARBON STEEL</t>
  </si>
  <si>
    <t>ALLOY MATRIAL</t>
  </si>
  <si>
    <t>LESS THAN 24 (610)</t>
  </si>
  <si>
    <t>24 TO 60 (610-1524)</t>
  </si>
  <si>
    <t>61 TO 100 (1549-2540)</t>
  </si>
  <si>
    <t>3/8 (9.5)</t>
  </si>
  <si>
    <t>1/2 (12.7)</t>
  </si>
  <si>
    <t>5/8 (15.9)</t>
  </si>
  <si>
    <t>1/4 (6.4)</t>
  </si>
  <si>
    <t>CHANNEL INSIDE DIAMETER</t>
  </si>
  <si>
    <t>PARTITION PLATE MATERIAL</t>
  </si>
  <si>
    <t>PARTITION PLATE MATERIAL GRADE</t>
  </si>
  <si>
    <t>TYPE FOR PASS PARTITION DIMENSION FACTORS ( TABLE- 9.132 )</t>
  </si>
  <si>
    <t>DIMENSION - a</t>
  </si>
  <si>
    <t>DIMENSION - b</t>
  </si>
  <si>
    <t>PRESSURE DROP ACROSS PLATE</t>
  </si>
  <si>
    <t>ALLOWABLE STRESS FOR MATERIAL AT DESIGN TEMP.</t>
  </si>
  <si>
    <t>PROVIDED PARTITION PLATE THICKNESS</t>
  </si>
  <si>
    <t>TABLE VALUE ( TABLE - 9.132- PASS PARTITION DIM. FACTORS )</t>
  </si>
  <si>
    <t>REQD. PARTITION PLATE THICKNESS</t>
  </si>
  <si>
    <t xml:space="preserve">  b*[(q*B)/(1.5*S)]^0.5</t>
  </si>
  <si>
    <t>D</t>
  </si>
  <si>
    <t>a</t>
  </si>
  <si>
    <t>b</t>
  </si>
  <si>
    <t>q</t>
  </si>
  <si>
    <t>S</t>
  </si>
  <si>
    <t>tp</t>
  </si>
  <si>
    <t>B</t>
  </si>
  <si>
    <t>tr</t>
  </si>
  <si>
    <t>mm</t>
  </si>
  <si>
    <r>
      <t>kg/cm</t>
    </r>
    <r>
      <rPr>
        <sz val="11"/>
        <color theme="1"/>
        <rFont val="Calibri"/>
        <family val="2"/>
      </rPr>
      <t>²</t>
    </r>
  </si>
  <si>
    <t>NOTES :</t>
  </si>
  <si>
    <t>1.  CORROSION ALLOWANCE SHALL BE ZERO FOR PASS PARTITION PLATE AS PER TEMA CLAUSE RCB-1.518</t>
  </si>
  <si>
    <t>ALLOY MATERIAL</t>
  </si>
  <si>
    <t>THREE SIDE FIXED</t>
  </si>
  <si>
    <t>LONG SIDE FIXED</t>
  </si>
  <si>
    <t>SHORT SIDE FIXED</t>
  </si>
  <si>
    <t>A</t>
  </si>
  <si>
    <t xml:space="preserve">2.  PROPER CARE SHALL BE TAKEN DURING PARTITION PLATE FAB. &amp; ASSEMBLY TO AVOID BENDING &amp; </t>
  </si>
  <si>
    <t xml:space="preserve">      PULLAWAY FROM GASKET FACE.</t>
  </si>
  <si>
    <t>75w x 10thk</t>
  </si>
  <si>
    <t>2nos.</t>
  </si>
  <si>
    <t>Length</t>
  </si>
  <si>
    <t>601 &amp; 602</t>
  </si>
  <si>
    <t>8nos</t>
  </si>
  <si>
    <t>50w x 6thk</t>
  </si>
  <si>
    <t>38nos.</t>
  </si>
  <si>
    <t>20Dia. Rod</t>
  </si>
  <si>
    <t>35w x 6thk</t>
  </si>
  <si>
    <t>5nos.</t>
  </si>
  <si>
    <t>It. No.</t>
  </si>
  <si>
    <t>ISMC 100</t>
  </si>
  <si>
    <t>6nos.</t>
  </si>
  <si>
    <t xml:space="preserve">12 SQ </t>
  </si>
  <si>
    <t>ISA 100 X 100 X 6THK</t>
  </si>
  <si>
    <t>4nos.</t>
  </si>
  <si>
    <t>120 x 120 x 6thk</t>
  </si>
  <si>
    <t xml:space="preserve"> =</t>
  </si>
  <si>
    <t>SA240 GR304L</t>
  </si>
  <si>
    <t>VISIT</t>
  </si>
  <si>
    <t>pvtools.weebly.com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</si>
</sst>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0" xfId="0" applyNumberFormat="1"/>
    <xf numFmtId="165" fontId="0" fillId="0" borderId="0" xfId="0" applyNumberFormat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8" xfId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/>
    <xf numFmtId="0" fontId="1" fillId="0" borderId="1" xfId="0" applyFont="1" applyBorder="1" applyAlignment="1"/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160268</xdr:colOff>
      <xdr:row>13</xdr:row>
      <xdr:rowOff>76616</xdr:rowOff>
    </xdr:from>
    <xdr:to>
      <xdr:col>10</xdr:col>
      <xdr:colOff>379344</xdr:colOff>
      <xdr:row>22</xdr:row>
      <xdr:rowOff>162341</xdr:rowOff>
    </xdr:to>
    <xdr:pic>
      <xdr:nvPicPr>
        <xdr:cNvPr id="189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268" y="2381666"/>
          <a:ext cx="5953126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561975</xdr:colOff>
          <xdr:row>34</xdr:row>
          <xdr:rowOff>0</xdr:rowOff>
        </xdr:from>
        <xdr:to>
          <xdr:col>4</xdr:col>
          <xdr:colOff>571500</xdr:colOff>
          <xdr:row>35</xdr:row>
          <xdr:rowOff>9525</xdr:rowOff>
        </xdr:to>
        <xdr:pic>
          <xdr:nvPicPr>
            <xdr:cNvPr id="190" name="Picture 189"/>
            <xdr:cNvPicPr>
              <a:picLocks noChangeAspect="1" noChangeArrowheads="1"/>
              <a:extLst>
                <a:ext uri="{84589F7E-364E-4C9E-8A38-B11213B215E9}">
                  <a14:cameraTool cellRange="$L$89" spid="_x0000_s122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390775" y="6353175"/>
              <a:ext cx="619125" cy="2000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vtools.weebly.com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8"/>
  <sheetViews>
    <sheetView showGridLines="0" tabSelected="1" zoomScaleNormal="100" workbookViewId="0">
      <selection activeCell="N6" sqref="N6"/>
    </sheetView>
  </sheetViews>
  <sheetFormatPr defaultRowHeight="15" x14ac:dyDescent="0.25"/>
  <cols>
    <col min="8" max="8" width="3.140625" customWidth="1"/>
    <col min="9" max="9" width="9.7109375" customWidth="1"/>
  </cols>
  <sheetData>
    <row r="1" spans="1:11" ht="15.75" thickBot="1" x14ac:dyDescent="0.3">
      <c r="C1" s="14" t="s">
        <v>65</v>
      </c>
      <c r="D1" s="18" t="s">
        <v>66</v>
      </c>
      <c r="E1" s="18"/>
      <c r="F1" s="18"/>
    </row>
    <row r="2" spans="1:11" ht="16.5" customHeight="1" thickBot="1" x14ac:dyDescent="0.3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x14ac:dyDescent="0.25">
      <c r="A3" s="26"/>
      <c r="B3" s="27"/>
      <c r="C3" s="27"/>
      <c r="D3" s="27"/>
      <c r="E3" s="27"/>
      <c r="F3" s="27"/>
      <c r="G3" s="27"/>
      <c r="H3" s="27"/>
      <c r="I3" s="27"/>
      <c r="J3" s="3" t="s">
        <v>1</v>
      </c>
      <c r="K3" s="13">
        <v>1</v>
      </c>
    </row>
    <row r="4" spans="1:11" x14ac:dyDescent="0.25">
      <c r="A4" s="28"/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1" x14ac:dyDescent="0.25">
      <c r="A5" s="24" t="s">
        <v>2</v>
      </c>
      <c r="B5" s="25"/>
      <c r="C5" s="25"/>
      <c r="D5" s="25"/>
      <c r="E5" s="25"/>
      <c r="F5" s="25"/>
      <c r="G5" s="25"/>
      <c r="H5" s="25"/>
      <c r="I5" s="22" t="s">
        <v>3</v>
      </c>
      <c r="J5" s="22"/>
      <c r="K5" s="23"/>
    </row>
    <row r="6" spans="1:11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7"/>
    </row>
    <row r="7" spans="1:11" x14ac:dyDescent="0.25">
      <c r="A7" s="31" t="s">
        <v>4</v>
      </c>
      <c r="B7" s="22"/>
      <c r="C7" s="22"/>
      <c r="D7" s="22"/>
      <c r="E7" s="22"/>
      <c r="F7" s="22"/>
      <c r="G7" s="22"/>
      <c r="H7" s="22"/>
      <c r="I7" s="22"/>
      <c r="J7" s="22"/>
      <c r="K7" s="23"/>
    </row>
    <row r="8" spans="1:11" x14ac:dyDescent="0.25">
      <c r="A8" s="32" t="s">
        <v>5</v>
      </c>
      <c r="B8" s="33"/>
      <c r="C8" s="33"/>
      <c r="D8" s="33"/>
      <c r="E8" s="33" t="s">
        <v>6</v>
      </c>
      <c r="F8" s="33"/>
      <c r="G8" s="33"/>
      <c r="H8" s="33" t="s">
        <v>7</v>
      </c>
      <c r="I8" s="33"/>
      <c r="J8" s="33"/>
      <c r="K8" s="34"/>
    </row>
    <row r="9" spans="1:11" x14ac:dyDescent="0.25">
      <c r="A9" s="28" t="s">
        <v>8</v>
      </c>
      <c r="B9" s="29"/>
      <c r="C9" s="29"/>
      <c r="D9" s="29"/>
      <c r="E9" s="29" t="s">
        <v>11</v>
      </c>
      <c r="F9" s="29"/>
      <c r="G9" s="29"/>
      <c r="H9" s="29" t="s">
        <v>14</v>
      </c>
      <c r="I9" s="29"/>
      <c r="J9" s="29"/>
      <c r="K9" s="30"/>
    </row>
    <row r="10" spans="1:11" x14ac:dyDescent="0.25">
      <c r="A10" s="28" t="s">
        <v>9</v>
      </c>
      <c r="B10" s="29"/>
      <c r="C10" s="29"/>
      <c r="D10" s="29"/>
      <c r="E10" s="29" t="s">
        <v>12</v>
      </c>
      <c r="F10" s="29"/>
      <c r="G10" s="29"/>
      <c r="H10" s="29" t="s">
        <v>11</v>
      </c>
      <c r="I10" s="29"/>
      <c r="J10" s="29"/>
      <c r="K10" s="30"/>
    </row>
    <row r="11" spans="1:11" x14ac:dyDescent="0.25">
      <c r="A11" s="28" t="s">
        <v>10</v>
      </c>
      <c r="B11" s="29"/>
      <c r="C11" s="29"/>
      <c r="D11" s="29"/>
      <c r="E11" s="29" t="s">
        <v>13</v>
      </c>
      <c r="F11" s="29"/>
      <c r="G11" s="29"/>
      <c r="H11" s="29" t="s">
        <v>12</v>
      </c>
      <c r="I11" s="29"/>
      <c r="J11" s="29"/>
      <c r="K11" s="30"/>
    </row>
    <row r="12" spans="1:11" x14ac:dyDescent="0.25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30"/>
    </row>
    <row r="13" spans="1:11" x14ac:dyDescent="0.2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7"/>
    </row>
    <row r="14" spans="1:11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30"/>
    </row>
    <row r="15" spans="1:11" x14ac:dyDescent="0.25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30"/>
    </row>
    <row r="16" spans="1:11" x14ac:dyDescent="0.25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30"/>
    </row>
    <row r="17" spans="1:11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30"/>
    </row>
    <row r="18" spans="1:11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30"/>
    </row>
    <row r="19" spans="1:11" x14ac:dyDescent="0.25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30"/>
    </row>
    <row r="20" spans="1:11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30"/>
    </row>
    <row r="21" spans="1:11" x14ac:dyDescent="0.2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30"/>
    </row>
    <row r="22" spans="1:11" x14ac:dyDescent="0.25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30"/>
    </row>
    <row r="23" spans="1:11" ht="18.75" customHeight="1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</row>
    <row r="24" spans="1:11" x14ac:dyDescent="0.25">
      <c r="A24" s="39" t="s">
        <v>15</v>
      </c>
      <c r="B24" s="40"/>
      <c r="C24" s="40"/>
      <c r="D24" s="40"/>
      <c r="E24" s="40"/>
      <c r="F24" s="40"/>
      <c r="G24" s="40"/>
      <c r="H24" s="40"/>
      <c r="I24" s="5" t="s">
        <v>27</v>
      </c>
      <c r="J24" s="11">
        <v>1400</v>
      </c>
      <c r="K24" s="6" t="s">
        <v>35</v>
      </c>
    </row>
    <row r="25" spans="1:11" x14ac:dyDescent="0.25">
      <c r="A25" s="41" t="s">
        <v>16</v>
      </c>
      <c r="B25" s="42"/>
      <c r="C25" s="42"/>
      <c r="D25" s="42"/>
      <c r="E25" s="42"/>
      <c r="F25" s="42"/>
      <c r="G25" s="42"/>
      <c r="H25" s="42"/>
      <c r="I25" s="35" t="s">
        <v>39</v>
      </c>
      <c r="J25" s="35"/>
      <c r="K25" s="36"/>
    </row>
    <row r="26" spans="1:11" x14ac:dyDescent="0.25">
      <c r="A26" s="41" t="s">
        <v>17</v>
      </c>
      <c r="B26" s="42"/>
      <c r="C26" s="42"/>
      <c r="D26" s="42"/>
      <c r="E26" s="42"/>
      <c r="F26" s="42"/>
      <c r="G26" s="42"/>
      <c r="H26" s="42"/>
      <c r="I26" s="35" t="s">
        <v>64</v>
      </c>
      <c r="J26" s="35"/>
      <c r="K26" s="36"/>
    </row>
    <row r="27" spans="1:11" x14ac:dyDescent="0.25">
      <c r="A27" s="41" t="s">
        <v>18</v>
      </c>
      <c r="B27" s="42"/>
      <c r="C27" s="42"/>
      <c r="D27" s="42"/>
      <c r="E27" s="42"/>
      <c r="F27" s="42"/>
      <c r="G27" s="42"/>
      <c r="H27" s="42"/>
      <c r="I27" s="35" t="s">
        <v>40</v>
      </c>
      <c r="J27" s="35"/>
      <c r="K27" s="36"/>
    </row>
    <row r="28" spans="1:11" x14ac:dyDescent="0.25">
      <c r="A28" s="41" t="s">
        <v>19</v>
      </c>
      <c r="B28" s="42"/>
      <c r="C28" s="42"/>
      <c r="D28" s="42"/>
      <c r="E28" s="42"/>
      <c r="F28" s="42"/>
      <c r="G28" s="42"/>
      <c r="H28" s="42"/>
      <c r="I28" s="2" t="s">
        <v>28</v>
      </c>
      <c r="J28" s="12">
        <v>1400</v>
      </c>
      <c r="K28" s="4" t="s">
        <v>35</v>
      </c>
    </row>
    <row r="29" spans="1:11" x14ac:dyDescent="0.25">
      <c r="A29" s="41" t="s">
        <v>20</v>
      </c>
      <c r="B29" s="42"/>
      <c r="C29" s="42"/>
      <c r="D29" s="42"/>
      <c r="E29" s="42"/>
      <c r="F29" s="42"/>
      <c r="G29" s="42"/>
      <c r="H29" s="42"/>
      <c r="I29" s="2" t="s">
        <v>29</v>
      </c>
      <c r="J29" s="12">
        <v>1100</v>
      </c>
      <c r="K29" s="4" t="s">
        <v>35</v>
      </c>
    </row>
    <row r="30" spans="1:11" x14ac:dyDescent="0.25">
      <c r="A30" s="41" t="s">
        <v>21</v>
      </c>
      <c r="B30" s="42"/>
      <c r="C30" s="42"/>
      <c r="D30" s="42"/>
      <c r="E30" s="42"/>
      <c r="F30" s="42"/>
      <c r="G30" s="42"/>
      <c r="H30" s="42"/>
      <c r="I30" s="2" t="s">
        <v>30</v>
      </c>
      <c r="J30" s="12">
        <v>0.5</v>
      </c>
      <c r="K30" s="4" t="s">
        <v>36</v>
      </c>
    </row>
    <row r="31" spans="1:11" x14ac:dyDescent="0.25">
      <c r="A31" s="41" t="s">
        <v>22</v>
      </c>
      <c r="B31" s="42"/>
      <c r="C31" s="42"/>
      <c r="D31" s="42"/>
      <c r="E31" s="42"/>
      <c r="F31" s="42"/>
      <c r="G31" s="42"/>
      <c r="H31" s="42"/>
      <c r="I31" s="2" t="s">
        <v>31</v>
      </c>
      <c r="J31" s="12">
        <v>935.5</v>
      </c>
      <c r="K31" s="4" t="s">
        <v>36</v>
      </c>
    </row>
    <row r="32" spans="1:11" x14ac:dyDescent="0.25">
      <c r="A32" s="41" t="s">
        <v>23</v>
      </c>
      <c r="B32" s="42"/>
      <c r="C32" s="42"/>
      <c r="D32" s="42"/>
      <c r="E32" s="42"/>
      <c r="F32" s="42"/>
      <c r="G32" s="42"/>
      <c r="H32" s="42"/>
      <c r="I32" s="2" t="s">
        <v>32</v>
      </c>
      <c r="J32" s="12">
        <v>14</v>
      </c>
      <c r="K32" s="4" t="s">
        <v>35</v>
      </c>
    </row>
    <row r="33" spans="1:11" x14ac:dyDescent="0.2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30"/>
    </row>
    <row r="34" spans="1:11" x14ac:dyDescent="0.25">
      <c r="A34" s="41" t="s">
        <v>24</v>
      </c>
      <c r="B34" s="42"/>
      <c r="C34" s="42"/>
      <c r="D34" s="42"/>
      <c r="E34" s="42"/>
      <c r="F34" s="42"/>
      <c r="G34" s="42"/>
      <c r="H34" s="42"/>
      <c r="I34" s="2" t="s">
        <v>33</v>
      </c>
      <c r="J34" s="37">
        <f>C97</f>
        <v>0.42300000000000004</v>
      </c>
      <c r="K34" s="38"/>
    </row>
    <row r="35" spans="1:11" x14ac:dyDescent="0.25">
      <c r="A35" s="41" t="s">
        <v>25</v>
      </c>
      <c r="B35" s="42"/>
      <c r="C35" s="42"/>
      <c r="D35" s="42"/>
      <c r="E35" s="42" t="s">
        <v>26</v>
      </c>
      <c r="F35" s="42"/>
      <c r="G35" s="42"/>
      <c r="H35" s="42"/>
      <c r="I35" s="2" t="s">
        <v>34</v>
      </c>
      <c r="J35" s="10">
        <f>J29*((J30*J34)/(1.5*J31))^0.5</f>
        <v>13.504557102452662</v>
      </c>
      <c r="K35" s="4" t="s">
        <v>35</v>
      </c>
    </row>
    <row r="36" spans="1:11" x14ac:dyDescent="0.25">
      <c r="A36" s="31" t="str">
        <f>IF(J32&gt;=J35,"PROVIDED THICKNESS IS GREATER THAN REQUIRED HENCE, DESIGN IS SAFE","PROVIDED THICKNESS IS NOT GREATER THAN REQUIRED HENCE, DESIGN IS NOT SAFE")</f>
        <v>PROVIDED THICKNESS IS GREATER THAN REQUIRED HENCE, DESIGN IS SAFE</v>
      </c>
      <c r="B36" s="22"/>
      <c r="C36" s="22"/>
      <c r="D36" s="22"/>
      <c r="E36" s="22"/>
      <c r="F36" s="22"/>
      <c r="G36" s="22"/>
      <c r="H36" s="22"/>
      <c r="I36" s="22"/>
      <c r="J36" s="22"/>
      <c r="K36" s="23"/>
    </row>
    <row r="37" spans="1:11" x14ac:dyDescent="0.25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30"/>
    </row>
    <row r="38" spans="1:11" x14ac:dyDescent="0.25">
      <c r="A38" s="46" t="s">
        <v>37</v>
      </c>
      <c r="B38" s="47"/>
      <c r="C38" s="47"/>
      <c r="D38" s="47"/>
      <c r="E38" s="47"/>
      <c r="F38" s="47"/>
      <c r="G38" s="47"/>
      <c r="H38" s="47"/>
      <c r="I38" s="47"/>
      <c r="J38" s="47"/>
      <c r="K38" s="48"/>
    </row>
    <row r="39" spans="1:11" x14ac:dyDescent="0.25">
      <c r="A39" s="41" t="s">
        <v>38</v>
      </c>
      <c r="B39" s="42"/>
      <c r="C39" s="42"/>
      <c r="D39" s="42"/>
      <c r="E39" s="42"/>
      <c r="F39" s="42"/>
      <c r="G39" s="42"/>
      <c r="H39" s="42"/>
      <c r="I39" s="42"/>
      <c r="J39" s="42"/>
      <c r="K39" s="49"/>
    </row>
    <row r="40" spans="1:11" x14ac:dyDescent="0.25">
      <c r="A40" s="41" t="s">
        <v>44</v>
      </c>
      <c r="B40" s="42"/>
      <c r="C40" s="42"/>
      <c r="D40" s="42"/>
      <c r="E40" s="42"/>
      <c r="F40" s="42"/>
      <c r="G40" s="42"/>
      <c r="H40" s="42"/>
      <c r="I40" s="42"/>
      <c r="J40" s="42"/>
      <c r="K40" s="49"/>
    </row>
    <row r="41" spans="1:11" ht="15.75" thickBot="1" x14ac:dyDescent="0.3">
      <c r="A41" s="43" t="s">
        <v>45</v>
      </c>
      <c r="B41" s="44"/>
      <c r="C41" s="44"/>
      <c r="D41" s="44"/>
      <c r="E41" s="44"/>
      <c r="F41" s="44"/>
      <c r="G41" s="44"/>
      <c r="H41" s="44"/>
      <c r="I41" s="44"/>
      <c r="J41" s="44"/>
      <c r="K41" s="45"/>
    </row>
    <row r="74" spans="3:17" x14ac:dyDescent="0.25">
      <c r="L74" t="s">
        <v>6</v>
      </c>
      <c r="O74" t="s">
        <v>40</v>
      </c>
      <c r="Q74" t="s">
        <v>43</v>
      </c>
    </row>
    <row r="75" spans="3:17" x14ac:dyDescent="0.25">
      <c r="L75" t="s">
        <v>39</v>
      </c>
      <c r="O75" t="s">
        <v>41</v>
      </c>
      <c r="Q75" t="s">
        <v>33</v>
      </c>
    </row>
    <row r="76" spans="3:17" x14ac:dyDescent="0.25">
      <c r="O76" t="s">
        <v>42</v>
      </c>
      <c r="Q76" t="s">
        <v>27</v>
      </c>
    </row>
    <row r="80" spans="3:17" x14ac:dyDescent="0.25">
      <c r="C80" t="s">
        <v>43</v>
      </c>
      <c r="D80" t="s">
        <v>33</v>
      </c>
      <c r="E80" t="s">
        <v>27</v>
      </c>
    </row>
    <row r="81" spans="2:12" x14ac:dyDescent="0.25">
      <c r="B81">
        <v>0.25</v>
      </c>
      <c r="C81">
        <v>0.02</v>
      </c>
    </row>
    <row r="82" spans="2:12" x14ac:dyDescent="0.25">
      <c r="B82">
        <v>0.5</v>
      </c>
      <c r="C82">
        <v>8.1000000000000003E-2</v>
      </c>
    </row>
    <row r="83" spans="2:12" x14ac:dyDescent="0.25">
      <c r="B83">
        <v>0.75</v>
      </c>
      <c r="C83">
        <v>0.17299999999999999</v>
      </c>
    </row>
    <row r="84" spans="2:12" x14ac:dyDescent="0.25">
      <c r="B84">
        <v>1</v>
      </c>
      <c r="C84">
        <v>0.307</v>
      </c>
      <c r="D84">
        <v>0.41820000000000002</v>
      </c>
      <c r="E84">
        <v>0.41820000000000002</v>
      </c>
    </row>
    <row r="85" spans="2:12" x14ac:dyDescent="0.25">
      <c r="B85">
        <v>1.2</v>
      </c>
      <c r="C85">
        <f>C84+G88+G88</f>
        <v>0.38433333333333336</v>
      </c>
      <c r="D85">
        <v>0.46260000000000001</v>
      </c>
      <c r="E85">
        <v>0.52080000000000004</v>
      </c>
    </row>
    <row r="86" spans="2:12" x14ac:dyDescent="0.25">
      <c r="B86">
        <v>1.3</v>
      </c>
      <c r="C86">
        <f>C85+G88</f>
        <v>0.42300000000000004</v>
      </c>
      <c r="D86">
        <f>D85+G92</f>
        <v>0.4793</v>
      </c>
      <c r="E86">
        <f>E85+H92</f>
        <v>0.55980000000000008</v>
      </c>
    </row>
    <row r="87" spans="2:12" x14ac:dyDescent="0.25">
      <c r="B87">
        <v>1.4</v>
      </c>
      <c r="C87">
        <f>C85+G88+G88</f>
        <v>0.46166666666666673</v>
      </c>
      <c r="D87">
        <v>0.496</v>
      </c>
      <c r="E87">
        <v>0.5988</v>
      </c>
      <c r="G87">
        <f>C88-C84</f>
        <v>0.23200000000000004</v>
      </c>
    </row>
    <row r="88" spans="2:12" x14ac:dyDescent="0.25">
      <c r="B88">
        <v>1.5</v>
      </c>
      <c r="C88">
        <v>0.53900000000000003</v>
      </c>
      <c r="D88">
        <f>D87+G95</f>
        <v>0.49640000000000001</v>
      </c>
      <c r="E88">
        <f>E87+H95</f>
        <v>0.62640000000000007</v>
      </c>
      <c r="G88">
        <f>G87/6</f>
        <v>3.8666666666666676E-2</v>
      </c>
    </row>
    <row r="89" spans="2:12" x14ac:dyDescent="0.25">
      <c r="B89">
        <v>1.6</v>
      </c>
      <c r="C89">
        <f>C88+I92</f>
        <v>0.56850000000000001</v>
      </c>
      <c r="D89">
        <v>0.49680000000000002</v>
      </c>
      <c r="E89">
        <v>0.65400000000000003</v>
      </c>
      <c r="L89" t="s">
        <v>63</v>
      </c>
    </row>
    <row r="90" spans="2:12" x14ac:dyDescent="0.25">
      <c r="B90">
        <v>1.7</v>
      </c>
      <c r="C90">
        <f>C89+I92</f>
        <v>0.59799999999999998</v>
      </c>
      <c r="D90">
        <f>D89+G98</f>
        <v>0.49695</v>
      </c>
      <c r="E90">
        <f>E89+H98</f>
        <v>0.67260000000000009</v>
      </c>
    </row>
    <row r="91" spans="2:12" x14ac:dyDescent="0.25">
      <c r="B91">
        <v>1.8</v>
      </c>
      <c r="C91">
        <f>C90+I92</f>
        <v>0.62749999999999995</v>
      </c>
      <c r="D91">
        <v>0.49709999999999999</v>
      </c>
      <c r="E91">
        <v>0.69120000000000004</v>
      </c>
      <c r="G91">
        <f>D87-D85</f>
        <v>3.3399999999999985E-2</v>
      </c>
      <c r="H91">
        <f>E87-E85</f>
        <v>7.7999999999999958E-2</v>
      </c>
      <c r="I91">
        <f>C92-C88</f>
        <v>0.11799999999999999</v>
      </c>
    </row>
    <row r="92" spans="2:12" x14ac:dyDescent="0.25">
      <c r="B92">
        <v>2</v>
      </c>
      <c r="C92">
        <v>0.65700000000000003</v>
      </c>
      <c r="D92">
        <v>0.49730000000000002</v>
      </c>
      <c r="E92">
        <v>0.71460000000000001</v>
      </c>
      <c r="G92">
        <f>G91/2</f>
        <v>1.6699999999999993E-2</v>
      </c>
      <c r="H92">
        <f>H91/2</f>
        <v>3.8999999999999979E-2</v>
      </c>
      <c r="I92">
        <f>I91/4</f>
        <v>2.9499999999999998E-2</v>
      </c>
    </row>
    <row r="93" spans="2:12" x14ac:dyDescent="0.25">
      <c r="B93">
        <v>3</v>
      </c>
      <c r="C93">
        <v>0.71799999999999997</v>
      </c>
      <c r="D93">
        <v>0.5</v>
      </c>
      <c r="E93">
        <v>0.75</v>
      </c>
    </row>
    <row r="94" spans="2:12" x14ac:dyDescent="0.25">
      <c r="C94" t="str">
        <f>VLOOKUP(I27,O74:Q76,3,FALSE)</f>
        <v>A</v>
      </c>
      <c r="G94">
        <f>D89-D87</f>
        <v>8.0000000000002292E-4</v>
      </c>
      <c r="H94">
        <f>E89-E87</f>
        <v>5.5200000000000027E-2</v>
      </c>
    </row>
    <row r="95" spans="2:12" x14ac:dyDescent="0.25">
      <c r="C95">
        <f>J28/J29</f>
        <v>1.2727272727272727</v>
      </c>
      <c r="G95">
        <f>G94/2</f>
        <v>4.0000000000001146E-4</v>
      </c>
      <c r="H95">
        <f>H94/2</f>
        <v>2.7600000000000013E-2</v>
      </c>
    </row>
    <row r="96" spans="2:12" x14ac:dyDescent="0.25">
      <c r="C96" s="7">
        <f>ROUND(C95,1)</f>
        <v>1.3</v>
      </c>
    </row>
    <row r="97" spans="3:8" x14ac:dyDescent="0.25">
      <c r="C97" s="8">
        <f>INDEX(C81:E93,MATCH(C96,B81:B93,0),MATCH(C94,C80:E80))</f>
        <v>0.42300000000000004</v>
      </c>
      <c r="G97">
        <f>D91-D89</f>
        <v>2.9999999999996696E-4</v>
      </c>
      <c r="H97">
        <f>E91-E89</f>
        <v>3.7200000000000011E-2</v>
      </c>
    </row>
    <row r="98" spans="3:8" x14ac:dyDescent="0.25">
      <c r="G98">
        <f>G97/2</f>
        <v>1.4999999999998348E-4</v>
      </c>
      <c r="H98">
        <f>H97/2</f>
        <v>1.8600000000000005E-2</v>
      </c>
    </row>
  </sheetData>
  <sheetProtection password="CD2A" sheet="1" objects="1" scenarios="1"/>
  <mergeCells count="46">
    <mergeCell ref="A41:K41"/>
    <mergeCell ref="A32:H32"/>
    <mergeCell ref="A34:H34"/>
    <mergeCell ref="E35:H35"/>
    <mergeCell ref="A33:K33"/>
    <mergeCell ref="A35:D35"/>
    <mergeCell ref="A36:K36"/>
    <mergeCell ref="A37:K37"/>
    <mergeCell ref="A38:K38"/>
    <mergeCell ref="A39:K39"/>
    <mergeCell ref="A40:K40"/>
    <mergeCell ref="I27:K27"/>
    <mergeCell ref="J34:K34"/>
    <mergeCell ref="A24:H24"/>
    <mergeCell ref="A25:H25"/>
    <mergeCell ref="A26:H26"/>
    <mergeCell ref="A27:H27"/>
    <mergeCell ref="A28:H28"/>
    <mergeCell ref="A29:H29"/>
    <mergeCell ref="A30:H30"/>
    <mergeCell ref="A31:H31"/>
    <mergeCell ref="A12:K12"/>
    <mergeCell ref="A13:K13"/>
    <mergeCell ref="A14:K23"/>
    <mergeCell ref="I25:K25"/>
    <mergeCell ref="I26:K26"/>
    <mergeCell ref="A11:D11"/>
    <mergeCell ref="E9:G9"/>
    <mergeCell ref="E10:G10"/>
    <mergeCell ref="E11:G11"/>
    <mergeCell ref="H9:K9"/>
    <mergeCell ref="H10:K10"/>
    <mergeCell ref="H11:K11"/>
    <mergeCell ref="A10:D10"/>
    <mergeCell ref="A7:K7"/>
    <mergeCell ref="A8:D8"/>
    <mergeCell ref="E8:G8"/>
    <mergeCell ref="H8:K8"/>
    <mergeCell ref="A9:D9"/>
    <mergeCell ref="A6:K6"/>
    <mergeCell ref="D1:F1"/>
    <mergeCell ref="A2:K2"/>
    <mergeCell ref="I5:K5"/>
    <mergeCell ref="A5:H5"/>
    <mergeCell ref="A3:I3"/>
    <mergeCell ref="A4:K4"/>
  </mergeCells>
  <dataValidations count="2">
    <dataValidation type="list" allowBlank="1" showInputMessage="1" showErrorMessage="1" sqref="I25:K25">
      <formula1>$L$74:$L$75</formula1>
    </dataValidation>
    <dataValidation type="list" allowBlank="1" showInputMessage="1" showErrorMessage="1" sqref="I27:K27">
      <formula1>$O$74:$O$76</formula1>
    </dataValidation>
  </dataValidations>
  <hyperlinks>
    <hyperlink ref="D1:F1" r:id="rId1" display="pvtools.weebly.com"/>
  </hyperlinks>
  <pageMargins left="0.7" right="0.7" top="0.75" bottom="0.75" header="0.3" footer="0.3"/>
  <pageSetup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15"/>
  <sheetViews>
    <sheetView workbookViewId="0">
      <selection activeCell="H16" sqref="H16"/>
    </sheetView>
  </sheetViews>
  <sheetFormatPr defaultRowHeight="15" x14ac:dyDescent="0.25"/>
  <sheetData>
    <row r="6" spans="1:5" x14ac:dyDescent="0.25">
      <c r="A6" s="1"/>
      <c r="B6" s="1"/>
      <c r="C6" s="9" t="s">
        <v>48</v>
      </c>
      <c r="D6" s="9"/>
      <c r="E6" s="9" t="s">
        <v>56</v>
      </c>
    </row>
    <row r="7" spans="1:5" x14ac:dyDescent="0.25">
      <c r="A7" s="1" t="s">
        <v>46</v>
      </c>
      <c r="B7" s="1"/>
      <c r="C7" s="9">
        <v>11100</v>
      </c>
      <c r="D7" s="9" t="s">
        <v>47</v>
      </c>
      <c r="E7" s="9" t="s">
        <v>49</v>
      </c>
    </row>
    <row r="8" spans="1:5" x14ac:dyDescent="0.25">
      <c r="A8" s="1" t="s">
        <v>51</v>
      </c>
      <c r="B8" s="1"/>
      <c r="C8" s="9">
        <v>2250</v>
      </c>
      <c r="D8" s="9" t="s">
        <v>50</v>
      </c>
      <c r="E8" s="9">
        <v>604</v>
      </c>
    </row>
    <row r="9" spans="1:5" x14ac:dyDescent="0.25">
      <c r="A9" s="1" t="s">
        <v>53</v>
      </c>
      <c r="B9" s="1"/>
      <c r="C9" s="9">
        <v>452</v>
      </c>
      <c r="D9" s="9" t="s">
        <v>52</v>
      </c>
      <c r="E9" s="9">
        <v>603</v>
      </c>
    </row>
    <row r="10" spans="1:5" x14ac:dyDescent="0.25">
      <c r="A10" s="1" t="s">
        <v>54</v>
      </c>
      <c r="B10" s="1"/>
      <c r="C10" s="9">
        <v>9070</v>
      </c>
      <c r="D10" s="9" t="s">
        <v>55</v>
      </c>
      <c r="E10" s="9">
        <v>605</v>
      </c>
    </row>
    <row r="11" spans="1:5" x14ac:dyDescent="0.25">
      <c r="A11" s="50" t="s">
        <v>57</v>
      </c>
      <c r="B11" s="51"/>
      <c r="C11" s="9">
        <v>270</v>
      </c>
      <c r="D11" s="9" t="s">
        <v>58</v>
      </c>
      <c r="E11" s="9">
        <v>606</v>
      </c>
    </row>
    <row r="12" spans="1:5" x14ac:dyDescent="0.25">
      <c r="A12" s="50" t="s">
        <v>59</v>
      </c>
      <c r="B12" s="51"/>
      <c r="C12" s="9">
        <v>50</v>
      </c>
      <c r="D12" s="9" t="s">
        <v>47</v>
      </c>
      <c r="E12" s="9">
        <v>608</v>
      </c>
    </row>
    <row r="13" spans="1:5" x14ac:dyDescent="0.25">
      <c r="A13" s="1" t="s">
        <v>60</v>
      </c>
      <c r="B13" s="1"/>
      <c r="C13" s="9">
        <v>75</v>
      </c>
      <c r="D13" s="9" t="s">
        <v>61</v>
      </c>
      <c r="E13" s="9">
        <v>612</v>
      </c>
    </row>
    <row r="14" spans="1:5" x14ac:dyDescent="0.25">
      <c r="A14" s="1" t="s">
        <v>62</v>
      </c>
      <c r="B14" s="1"/>
      <c r="C14" s="1"/>
      <c r="D14" s="9" t="s">
        <v>61</v>
      </c>
      <c r="E14" s="9">
        <v>614</v>
      </c>
    </row>
    <row r="15" spans="1:5" x14ac:dyDescent="0.25">
      <c r="A15" s="1" t="s">
        <v>46</v>
      </c>
      <c r="B15" s="1"/>
      <c r="C15" s="9">
        <v>85</v>
      </c>
      <c r="D15" s="9" t="s">
        <v>47</v>
      </c>
      <c r="E15" s="9">
        <v>616</v>
      </c>
    </row>
  </sheetData>
  <mergeCells count="2">
    <mergeCell ref="A11:B11"/>
    <mergeCell ref="A12:B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A</vt:lpstr>
      <vt:lpstr>B</vt:lpstr>
      <vt:lpstr>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2017-05-16T17:15:19Z</dcterms:modified>
</cp:coreProperties>
</file>